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2705" windowHeight="13230"/>
  </bookViews>
  <sheets>
    <sheet name="Лист1" sheetId="1" r:id="rId1"/>
    <sheet name="Лист2" sheetId="2" r:id="rId2"/>
    <sheet name="Лист3" sheetId="3" r:id="rId3"/>
  </sheets>
  <definedNames>
    <definedName name="solver_adj" localSheetId="0" hidden="1">Лист1!$B$9:$C$12,Лист1!$C$15:$C$23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Лист1!$C$15:$C$23</definedName>
    <definedName name="solver_lhs2" localSheetId="0" hidden="1">Лист1!$E$15:$E$23</definedName>
    <definedName name="solver_lhs3" localSheetId="0" hidden="1">Лист1!$F$3:$F$7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Лист1!$H$24</definedName>
    <definedName name="solver_pre" localSheetId="0" hidden="1">0.000001</definedName>
    <definedName name="solver_rbv" localSheetId="0" hidden="1">1</definedName>
    <definedName name="solver_rel1" localSheetId="0" hidden="1">3</definedName>
    <definedName name="solver_rel2" localSheetId="0" hidden="1">1</definedName>
    <definedName name="solver_rel3" localSheetId="0" hidden="1">1</definedName>
    <definedName name="solver_rhs1" localSheetId="0" hidden="1">15</definedName>
    <definedName name="solver_rhs2" localSheetId="0" hidden="1">Лист1!$F$15:$F$23</definedName>
    <definedName name="solver_rhs3" localSheetId="0" hidden="1">5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45621" calcMode="manual"/>
</workbook>
</file>

<file path=xl/calcChain.xml><?xml version="1.0" encoding="utf-8"?>
<calcChain xmlns="http://schemas.openxmlformats.org/spreadsheetml/2006/main">
  <c r="I23" i="1" l="1"/>
  <c r="F23" i="1"/>
  <c r="D23" i="1"/>
  <c r="E23" i="1" s="1"/>
  <c r="B23" i="1"/>
  <c r="H23" i="1" s="1"/>
  <c r="I22" i="1"/>
  <c r="F22" i="1"/>
  <c r="E22" i="1"/>
  <c r="D22" i="1"/>
  <c r="B22" i="1"/>
  <c r="H22" i="1" s="1"/>
  <c r="I21" i="1"/>
  <c r="F21" i="1"/>
  <c r="D21" i="1"/>
  <c r="E21" i="1" s="1"/>
  <c r="B21" i="1"/>
  <c r="H21" i="1" s="1"/>
  <c r="I20" i="1"/>
  <c r="F20" i="1"/>
  <c r="E20" i="1"/>
  <c r="D20" i="1"/>
  <c r="B20" i="1"/>
  <c r="H20" i="1" s="1"/>
  <c r="I19" i="1"/>
  <c r="F19" i="1"/>
  <c r="D19" i="1"/>
  <c r="E19" i="1" s="1"/>
  <c r="B19" i="1"/>
  <c r="G19" i="1" s="1"/>
  <c r="I18" i="1"/>
  <c r="F18" i="1"/>
  <c r="E18" i="1"/>
  <c r="D18" i="1"/>
  <c r="B18" i="1"/>
  <c r="H18" i="1" s="1"/>
  <c r="I17" i="1"/>
  <c r="F17" i="1"/>
  <c r="D17" i="1"/>
  <c r="E17" i="1" s="1"/>
  <c r="B17" i="1"/>
  <c r="H17" i="1" s="1"/>
  <c r="I16" i="1"/>
  <c r="F16" i="1"/>
  <c r="E16" i="1"/>
  <c r="D16" i="1"/>
  <c r="B16" i="1"/>
  <c r="H16" i="1" s="1"/>
  <c r="I15" i="1"/>
  <c r="F15" i="1"/>
  <c r="D15" i="1"/>
  <c r="E15" i="1" s="1"/>
  <c r="B15" i="1"/>
  <c r="G15" i="1" s="1"/>
  <c r="V23" i="1"/>
  <c r="T23" i="1" s="1"/>
  <c r="S23" i="1"/>
  <c r="R23" i="1"/>
  <c r="Q23" i="1"/>
  <c r="O23" i="1"/>
  <c r="U23" i="1" s="1"/>
  <c r="V22" i="1"/>
  <c r="U22" i="1"/>
  <c r="S22" i="1"/>
  <c r="Q22" i="1"/>
  <c r="R22" i="1" s="1"/>
  <c r="O22" i="1"/>
  <c r="T22" i="1" s="1"/>
  <c r="V21" i="1"/>
  <c r="S21" i="1"/>
  <c r="R21" i="1"/>
  <c r="Q21" i="1"/>
  <c r="O21" i="1"/>
  <c r="T21" i="1" s="1"/>
  <c r="V20" i="1"/>
  <c r="T20" i="1" s="1"/>
  <c r="U20" i="1"/>
  <c r="S20" i="1"/>
  <c r="Q20" i="1"/>
  <c r="R20" i="1" s="1"/>
  <c r="O20" i="1"/>
  <c r="V19" i="1"/>
  <c r="T19" i="1" s="1"/>
  <c r="S19" i="1"/>
  <c r="R19" i="1"/>
  <c r="Q19" i="1"/>
  <c r="O19" i="1"/>
  <c r="U19" i="1" s="1"/>
  <c r="V18" i="1"/>
  <c r="U18" i="1"/>
  <c r="S18" i="1"/>
  <c r="Q18" i="1"/>
  <c r="R18" i="1" s="1"/>
  <c r="O18" i="1"/>
  <c r="T18" i="1" s="1"/>
  <c r="V17" i="1"/>
  <c r="S17" i="1"/>
  <c r="R17" i="1"/>
  <c r="Q17" i="1"/>
  <c r="O17" i="1"/>
  <c r="U17" i="1" s="1"/>
  <c r="V16" i="1"/>
  <c r="T16" i="1" s="1"/>
  <c r="U16" i="1"/>
  <c r="S16" i="1"/>
  <c r="Q16" i="1"/>
  <c r="R16" i="1" s="1"/>
  <c r="O16" i="1"/>
  <c r="V15" i="1"/>
  <c r="T15" i="1" s="1"/>
  <c r="S15" i="1"/>
  <c r="R15" i="1"/>
  <c r="Q15" i="1"/>
  <c r="O15" i="1"/>
  <c r="U15" i="1" s="1"/>
  <c r="H15" i="1" l="1"/>
  <c r="H19" i="1"/>
  <c r="G16" i="1"/>
  <c r="G20" i="1"/>
  <c r="F3" i="1" s="1"/>
  <c r="G17" i="1"/>
  <c r="G21" i="1"/>
  <c r="G23" i="1"/>
  <c r="S6" i="1"/>
  <c r="S3" i="1"/>
  <c r="S5" i="1"/>
  <c r="T17" i="1"/>
  <c r="S4" i="1" s="1"/>
  <c r="G18" i="1"/>
  <c r="G22" i="1"/>
  <c r="U21" i="1"/>
  <c r="U24" i="1" s="1"/>
  <c r="H24" i="1" l="1"/>
  <c r="F7" i="1"/>
  <c r="F6" i="1"/>
  <c r="F4" i="1"/>
  <c r="F5" i="1"/>
  <c r="S7" i="1"/>
</calcChain>
</file>

<file path=xl/sharedStrings.xml><?xml version="1.0" encoding="utf-8"?>
<sst xmlns="http://schemas.openxmlformats.org/spreadsheetml/2006/main" count="74" uniqueCount="38">
  <si>
    <t>Исходные данные</t>
  </si>
  <si>
    <t>объект</t>
  </si>
  <si>
    <t>х</t>
  </si>
  <si>
    <t>у</t>
  </si>
  <si>
    <t>Р, кВт</t>
  </si>
  <si>
    <t>cos ф</t>
  </si>
  <si>
    <t>О1</t>
  </si>
  <si>
    <t>О2</t>
  </si>
  <si>
    <t>О3</t>
  </si>
  <si>
    <t>О4</t>
  </si>
  <si>
    <t>О5</t>
  </si>
  <si>
    <t>ТП</t>
  </si>
  <si>
    <t>Т1</t>
  </si>
  <si>
    <t>Т2</t>
  </si>
  <si>
    <t>Т3</t>
  </si>
  <si>
    <t>Т4</t>
  </si>
  <si>
    <t>Расчетные величины</t>
  </si>
  <si>
    <t>№ участка</t>
  </si>
  <si>
    <t>cos фi</t>
  </si>
  <si>
    <t>Pi, кВт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</si>
  <si>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</si>
  <si>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</si>
  <si>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</si>
  <si>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</si>
  <si>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</si>
  <si>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</si>
  <si>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</si>
  <si>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</si>
  <si>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</si>
  <si>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r>
      <t xml:space="preserve"> </t>
    </r>
    <r>
      <rPr>
        <sz val="12"/>
        <color indexed="63"/>
        <rFont val="Times New Roman"/>
        <family val="1"/>
        <charset val="204"/>
      </rPr>
      <t>ΔU,%</t>
    </r>
  </si>
  <si>
    <r>
      <t>L</t>
    </r>
    <r>
      <rPr>
        <vertAlign val="subscript"/>
        <sz val="12"/>
        <color indexed="63"/>
        <rFont val="Times New Roman"/>
        <family val="1"/>
        <charset val="204"/>
      </rPr>
      <t>i</t>
    </r>
    <r>
      <rPr>
        <sz val="12"/>
        <color indexed="63"/>
        <rFont val="Times New Roman"/>
        <family val="1"/>
        <charset val="204"/>
      </rPr>
      <t>, м</t>
    </r>
  </si>
  <si>
    <r>
      <t>q</t>
    </r>
    <r>
      <rPr>
        <vertAlign val="subscript"/>
        <sz val="12"/>
        <color indexed="63"/>
        <rFont val="Times New Roman"/>
        <family val="1"/>
        <charset val="204"/>
      </rPr>
      <t>i</t>
    </r>
    <r>
      <rPr>
        <sz val="12"/>
        <color indexed="63"/>
        <rFont val="Times New Roman"/>
        <family val="1"/>
        <charset val="204"/>
      </rPr>
      <t>, мм</t>
    </r>
    <r>
      <rPr>
        <vertAlign val="superscript"/>
        <sz val="12"/>
        <color indexed="63"/>
        <rFont val="Times New Roman"/>
        <family val="1"/>
        <charset val="204"/>
      </rPr>
      <t>2</t>
    </r>
  </si>
  <si>
    <r>
      <t>I</t>
    </r>
    <r>
      <rPr>
        <vertAlign val="subscript"/>
        <sz val="12"/>
        <color indexed="63"/>
        <rFont val="Times New Roman"/>
        <family val="1"/>
        <charset val="204"/>
      </rPr>
      <t>раб</t>
    </r>
    <r>
      <rPr>
        <i/>
        <vertAlign val="subscript"/>
        <sz val="12"/>
        <color indexed="63"/>
        <rFont val="Times New Roman"/>
        <family val="1"/>
        <charset val="204"/>
      </rPr>
      <t>i</t>
    </r>
    <r>
      <rPr>
        <i/>
        <sz val="12"/>
        <color indexed="63"/>
        <rFont val="Times New Roman"/>
        <family val="1"/>
        <charset val="204"/>
      </rPr>
      <t>, A</t>
    </r>
  </si>
  <si>
    <r>
      <t>I</t>
    </r>
    <r>
      <rPr>
        <vertAlign val="subscript"/>
        <sz val="12"/>
        <color indexed="63"/>
        <rFont val="Times New Roman"/>
        <family val="1"/>
        <charset val="204"/>
      </rPr>
      <t>доп</t>
    </r>
    <r>
      <rPr>
        <i/>
        <vertAlign val="subscript"/>
        <sz val="12"/>
        <color indexed="63"/>
        <rFont val="Times New Roman"/>
        <family val="1"/>
        <charset val="204"/>
      </rPr>
      <t>i</t>
    </r>
    <r>
      <rPr>
        <sz val="12"/>
        <color indexed="63"/>
        <rFont val="Times New Roman"/>
        <family val="1"/>
        <charset val="204"/>
      </rPr>
      <t>, A</t>
    </r>
  </si>
  <si>
    <r>
      <rPr>
        <sz val="12"/>
        <color indexed="63"/>
        <rFont val="Times New Roman"/>
        <family val="1"/>
        <charset val="204"/>
      </rPr>
      <t>ΔU</t>
    </r>
    <r>
      <rPr>
        <i/>
        <vertAlign val="subscript"/>
        <sz val="12"/>
        <color indexed="63"/>
        <rFont val="Times New Roman"/>
        <family val="1"/>
        <charset val="204"/>
      </rPr>
      <t>i</t>
    </r>
    <r>
      <rPr>
        <sz val="12"/>
        <color indexed="63"/>
        <rFont val="Times New Roman"/>
        <family val="1"/>
        <charset val="204"/>
      </rPr>
      <t>,</t>
    </r>
    <r>
      <rPr>
        <vertAlign val="subscript"/>
        <sz val="12"/>
        <color indexed="63"/>
        <rFont val="Times New Roman"/>
        <family val="1"/>
        <charset val="204"/>
      </rPr>
      <t xml:space="preserve"> </t>
    </r>
    <r>
      <rPr>
        <sz val="12"/>
        <color indexed="63"/>
        <rFont val="Times New Roman"/>
        <family val="1"/>
        <charset val="204"/>
      </rPr>
      <t>%</t>
    </r>
  </si>
  <si>
    <r>
      <t>m</t>
    </r>
    <r>
      <rPr>
        <vertAlign val="subscript"/>
        <sz val="12"/>
        <color indexed="63"/>
        <rFont val="Times New Roman"/>
        <family val="1"/>
        <charset val="204"/>
      </rPr>
      <t>i</t>
    </r>
    <r>
      <rPr>
        <sz val="12"/>
        <color indexed="63"/>
        <rFont val="Times New Roman"/>
        <family val="1"/>
        <charset val="204"/>
      </rPr>
      <t>, кг</t>
    </r>
  </si>
  <si>
    <t>До оптимизации</t>
  </si>
  <si>
    <t>После оптимизации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</si>
</sst>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3F3F3F"/>
      <name val="Times New Roman"/>
      <family val="1"/>
      <charset val="204"/>
    </font>
    <font>
      <sz val="12"/>
      <color indexed="63"/>
      <name val="Times New Roman"/>
      <family val="1"/>
      <charset val="204"/>
    </font>
    <font>
      <b/>
      <sz val="12"/>
      <color rgb="FF3F3F3F"/>
      <name val="Times New Roman"/>
      <family val="1"/>
      <charset val="204"/>
    </font>
    <font>
      <vertAlign val="subscript"/>
      <sz val="12"/>
      <color indexed="63"/>
      <name val="Times New Roman"/>
      <family val="1"/>
      <charset val="204"/>
    </font>
    <font>
      <vertAlign val="superscript"/>
      <sz val="12"/>
      <color indexed="63"/>
      <name val="Times New Roman"/>
      <family val="1"/>
      <charset val="204"/>
    </font>
    <font>
      <i/>
      <vertAlign val="subscript"/>
      <sz val="12"/>
      <color indexed="63"/>
      <name val="Times New Roman"/>
      <family val="1"/>
      <charset val="204"/>
    </font>
    <font>
      <i/>
      <sz val="12"/>
      <color indexed="63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0" fontId="0" fillId="0" borderId="3" xfId="0" applyFont="1" applyBorder="1"/>
    <xf numFmtId="0" fontId="0" fillId="0" borderId="4" xfId="0" applyFont="1" applyBorder="1"/>
    <xf numFmtId="0" fontId="0" fillId="0" borderId="4" xfId="0" applyBorder="1"/>
    <xf numFmtId="0" fontId="0" fillId="0" borderId="5" xfId="0" applyFont="1" applyBorder="1"/>
    <xf numFmtId="0" fontId="0" fillId="0" borderId="6" xfId="0" applyFont="1" applyBorder="1"/>
    <xf numFmtId="0" fontId="0" fillId="0" borderId="6" xfId="0" applyBorder="1"/>
    <xf numFmtId="0" fontId="3" fillId="0" borderId="2" xfId="1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164" fontId="3" fillId="0" borderId="2" xfId="1" applyNumberFormat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5" fillId="3" borderId="7" xfId="1" applyFont="1" applyFill="1" applyBorder="1"/>
    <xf numFmtId="0" fontId="2" fillId="0" borderId="0" xfId="0" applyFont="1" applyAlignment="1">
      <alignment horizontal="center"/>
    </xf>
  </cellXfs>
  <cellStyles count="2">
    <cellStyle name="Вывод" xfId="1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"/>
  <sheetViews>
    <sheetView tabSelected="1" workbookViewId="0">
      <selection activeCell="I24" sqref="A1:I24"/>
    </sheetView>
  </sheetViews>
  <sheetFormatPr defaultRowHeight="15" x14ac:dyDescent="0.25"/>
  <cols>
    <col min="2" max="2" width="10.7109375" bestFit="1" customWidth="1"/>
    <col min="4" max="5" width="10.42578125" bestFit="1" customWidth="1"/>
    <col min="7" max="7" width="10.42578125" bestFit="1" customWidth="1"/>
    <col min="258" max="258" width="10.7109375" bestFit="1" customWidth="1"/>
    <col min="260" max="261" width="10.42578125" bestFit="1" customWidth="1"/>
    <col min="263" max="263" width="10.42578125" bestFit="1" customWidth="1"/>
    <col min="514" max="514" width="10.7109375" bestFit="1" customWidth="1"/>
    <col min="516" max="517" width="10.42578125" bestFit="1" customWidth="1"/>
    <col min="519" max="519" width="10.42578125" bestFit="1" customWidth="1"/>
    <col min="770" max="770" width="10.7109375" bestFit="1" customWidth="1"/>
    <col min="772" max="773" width="10.42578125" bestFit="1" customWidth="1"/>
    <col min="775" max="775" width="10.42578125" bestFit="1" customWidth="1"/>
    <col min="1026" max="1026" width="10.7109375" bestFit="1" customWidth="1"/>
    <col min="1028" max="1029" width="10.42578125" bestFit="1" customWidth="1"/>
    <col min="1031" max="1031" width="10.42578125" bestFit="1" customWidth="1"/>
    <col min="1282" max="1282" width="10.7109375" bestFit="1" customWidth="1"/>
    <col min="1284" max="1285" width="10.42578125" bestFit="1" customWidth="1"/>
    <col min="1287" max="1287" width="10.42578125" bestFit="1" customWidth="1"/>
    <col min="1538" max="1538" width="10.7109375" bestFit="1" customWidth="1"/>
    <col min="1540" max="1541" width="10.42578125" bestFit="1" customWidth="1"/>
    <col min="1543" max="1543" width="10.42578125" bestFit="1" customWidth="1"/>
    <col min="1794" max="1794" width="10.7109375" bestFit="1" customWidth="1"/>
    <col min="1796" max="1797" width="10.42578125" bestFit="1" customWidth="1"/>
    <col min="1799" max="1799" width="10.42578125" bestFit="1" customWidth="1"/>
    <col min="2050" max="2050" width="10.7109375" bestFit="1" customWidth="1"/>
    <col min="2052" max="2053" width="10.42578125" bestFit="1" customWidth="1"/>
    <col min="2055" max="2055" width="10.42578125" bestFit="1" customWidth="1"/>
    <col min="2306" max="2306" width="10.7109375" bestFit="1" customWidth="1"/>
    <col min="2308" max="2309" width="10.42578125" bestFit="1" customWidth="1"/>
    <col min="2311" max="2311" width="10.42578125" bestFit="1" customWidth="1"/>
    <col min="2562" max="2562" width="10.7109375" bestFit="1" customWidth="1"/>
    <col min="2564" max="2565" width="10.42578125" bestFit="1" customWidth="1"/>
    <col min="2567" max="2567" width="10.42578125" bestFit="1" customWidth="1"/>
    <col min="2818" max="2818" width="10.7109375" bestFit="1" customWidth="1"/>
    <col min="2820" max="2821" width="10.42578125" bestFit="1" customWidth="1"/>
    <col min="2823" max="2823" width="10.42578125" bestFit="1" customWidth="1"/>
    <col min="3074" max="3074" width="10.7109375" bestFit="1" customWidth="1"/>
    <col min="3076" max="3077" width="10.42578125" bestFit="1" customWidth="1"/>
    <col min="3079" max="3079" width="10.42578125" bestFit="1" customWidth="1"/>
    <col min="3330" max="3330" width="10.7109375" bestFit="1" customWidth="1"/>
    <col min="3332" max="3333" width="10.42578125" bestFit="1" customWidth="1"/>
    <col min="3335" max="3335" width="10.42578125" bestFit="1" customWidth="1"/>
    <col min="3586" max="3586" width="10.7109375" bestFit="1" customWidth="1"/>
    <col min="3588" max="3589" width="10.42578125" bestFit="1" customWidth="1"/>
    <col min="3591" max="3591" width="10.42578125" bestFit="1" customWidth="1"/>
    <col min="3842" max="3842" width="10.7109375" bestFit="1" customWidth="1"/>
    <col min="3844" max="3845" width="10.42578125" bestFit="1" customWidth="1"/>
    <col min="3847" max="3847" width="10.42578125" bestFit="1" customWidth="1"/>
    <col min="4098" max="4098" width="10.7109375" bestFit="1" customWidth="1"/>
    <col min="4100" max="4101" width="10.42578125" bestFit="1" customWidth="1"/>
    <col min="4103" max="4103" width="10.42578125" bestFit="1" customWidth="1"/>
    <col min="4354" max="4354" width="10.7109375" bestFit="1" customWidth="1"/>
    <col min="4356" max="4357" width="10.42578125" bestFit="1" customWidth="1"/>
    <col min="4359" max="4359" width="10.42578125" bestFit="1" customWidth="1"/>
    <col min="4610" max="4610" width="10.7109375" bestFit="1" customWidth="1"/>
    <col min="4612" max="4613" width="10.42578125" bestFit="1" customWidth="1"/>
    <col min="4615" max="4615" width="10.42578125" bestFit="1" customWidth="1"/>
    <col min="4866" max="4866" width="10.7109375" bestFit="1" customWidth="1"/>
    <col min="4868" max="4869" width="10.42578125" bestFit="1" customWidth="1"/>
    <col min="4871" max="4871" width="10.42578125" bestFit="1" customWidth="1"/>
    <col min="5122" max="5122" width="10.7109375" bestFit="1" customWidth="1"/>
    <col min="5124" max="5125" width="10.42578125" bestFit="1" customWidth="1"/>
    <col min="5127" max="5127" width="10.42578125" bestFit="1" customWidth="1"/>
    <col min="5378" max="5378" width="10.7109375" bestFit="1" customWidth="1"/>
    <col min="5380" max="5381" width="10.42578125" bestFit="1" customWidth="1"/>
    <col min="5383" max="5383" width="10.42578125" bestFit="1" customWidth="1"/>
    <col min="5634" max="5634" width="10.7109375" bestFit="1" customWidth="1"/>
    <col min="5636" max="5637" width="10.42578125" bestFit="1" customWidth="1"/>
    <col min="5639" max="5639" width="10.42578125" bestFit="1" customWidth="1"/>
    <col min="5890" max="5890" width="10.7109375" bestFit="1" customWidth="1"/>
    <col min="5892" max="5893" width="10.42578125" bestFit="1" customWidth="1"/>
    <col min="5895" max="5895" width="10.42578125" bestFit="1" customWidth="1"/>
    <col min="6146" max="6146" width="10.7109375" bestFit="1" customWidth="1"/>
    <col min="6148" max="6149" width="10.42578125" bestFit="1" customWidth="1"/>
    <col min="6151" max="6151" width="10.42578125" bestFit="1" customWidth="1"/>
    <col min="6402" max="6402" width="10.7109375" bestFit="1" customWidth="1"/>
    <col min="6404" max="6405" width="10.42578125" bestFit="1" customWidth="1"/>
    <col min="6407" max="6407" width="10.42578125" bestFit="1" customWidth="1"/>
    <col min="6658" max="6658" width="10.7109375" bestFit="1" customWidth="1"/>
    <col min="6660" max="6661" width="10.42578125" bestFit="1" customWidth="1"/>
    <col min="6663" max="6663" width="10.42578125" bestFit="1" customWidth="1"/>
    <col min="6914" max="6914" width="10.7109375" bestFit="1" customWidth="1"/>
    <col min="6916" max="6917" width="10.42578125" bestFit="1" customWidth="1"/>
    <col min="6919" max="6919" width="10.42578125" bestFit="1" customWidth="1"/>
    <col min="7170" max="7170" width="10.7109375" bestFit="1" customWidth="1"/>
    <col min="7172" max="7173" width="10.42578125" bestFit="1" customWidth="1"/>
    <col min="7175" max="7175" width="10.42578125" bestFit="1" customWidth="1"/>
    <col min="7426" max="7426" width="10.7109375" bestFit="1" customWidth="1"/>
    <col min="7428" max="7429" width="10.42578125" bestFit="1" customWidth="1"/>
    <col min="7431" max="7431" width="10.42578125" bestFit="1" customWidth="1"/>
    <col min="7682" max="7682" width="10.7109375" bestFit="1" customWidth="1"/>
    <col min="7684" max="7685" width="10.42578125" bestFit="1" customWidth="1"/>
    <col min="7687" max="7687" width="10.42578125" bestFit="1" customWidth="1"/>
    <col min="7938" max="7938" width="10.7109375" bestFit="1" customWidth="1"/>
    <col min="7940" max="7941" width="10.42578125" bestFit="1" customWidth="1"/>
    <col min="7943" max="7943" width="10.42578125" bestFit="1" customWidth="1"/>
    <col min="8194" max="8194" width="10.7109375" bestFit="1" customWidth="1"/>
    <col min="8196" max="8197" width="10.42578125" bestFit="1" customWidth="1"/>
    <col min="8199" max="8199" width="10.42578125" bestFit="1" customWidth="1"/>
    <col min="8450" max="8450" width="10.7109375" bestFit="1" customWidth="1"/>
    <col min="8452" max="8453" width="10.42578125" bestFit="1" customWidth="1"/>
    <col min="8455" max="8455" width="10.42578125" bestFit="1" customWidth="1"/>
    <col min="8706" max="8706" width="10.7109375" bestFit="1" customWidth="1"/>
    <col min="8708" max="8709" width="10.42578125" bestFit="1" customWidth="1"/>
    <col min="8711" max="8711" width="10.42578125" bestFit="1" customWidth="1"/>
    <col min="8962" max="8962" width="10.7109375" bestFit="1" customWidth="1"/>
    <col min="8964" max="8965" width="10.42578125" bestFit="1" customWidth="1"/>
    <col min="8967" max="8967" width="10.42578125" bestFit="1" customWidth="1"/>
    <col min="9218" max="9218" width="10.7109375" bestFit="1" customWidth="1"/>
    <col min="9220" max="9221" width="10.42578125" bestFit="1" customWidth="1"/>
    <col min="9223" max="9223" width="10.42578125" bestFit="1" customWidth="1"/>
    <col min="9474" max="9474" width="10.7109375" bestFit="1" customWidth="1"/>
    <col min="9476" max="9477" width="10.42578125" bestFit="1" customWidth="1"/>
    <col min="9479" max="9479" width="10.42578125" bestFit="1" customWidth="1"/>
    <col min="9730" max="9730" width="10.7109375" bestFit="1" customWidth="1"/>
    <col min="9732" max="9733" width="10.42578125" bestFit="1" customWidth="1"/>
    <col min="9735" max="9735" width="10.42578125" bestFit="1" customWidth="1"/>
    <col min="9986" max="9986" width="10.7109375" bestFit="1" customWidth="1"/>
    <col min="9988" max="9989" width="10.42578125" bestFit="1" customWidth="1"/>
    <col min="9991" max="9991" width="10.42578125" bestFit="1" customWidth="1"/>
    <col min="10242" max="10242" width="10.7109375" bestFit="1" customWidth="1"/>
    <col min="10244" max="10245" width="10.42578125" bestFit="1" customWidth="1"/>
    <col min="10247" max="10247" width="10.42578125" bestFit="1" customWidth="1"/>
    <col min="10498" max="10498" width="10.7109375" bestFit="1" customWidth="1"/>
    <col min="10500" max="10501" width="10.42578125" bestFit="1" customWidth="1"/>
    <col min="10503" max="10503" width="10.42578125" bestFit="1" customWidth="1"/>
    <col min="10754" max="10754" width="10.7109375" bestFit="1" customWidth="1"/>
    <col min="10756" max="10757" width="10.42578125" bestFit="1" customWidth="1"/>
    <col min="10759" max="10759" width="10.42578125" bestFit="1" customWidth="1"/>
    <col min="11010" max="11010" width="10.7109375" bestFit="1" customWidth="1"/>
    <col min="11012" max="11013" width="10.42578125" bestFit="1" customWidth="1"/>
    <col min="11015" max="11015" width="10.42578125" bestFit="1" customWidth="1"/>
    <col min="11266" max="11266" width="10.7109375" bestFit="1" customWidth="1"/>
    <col min="11268" max="11269" width="10.42578125" bestFit="1" customWidth="1"/>
    <col min="11271" max="11271" width="10.42578125" bestFit="1" customWidth="1"/>
    <col min="11522" max="11522" width="10.7109375" bestFit="1" customWidth="1"/>
    <col min="11524" max="11525" width="10.42578125" bestFit="1" customWidth="1"/>
    <col min="11527" max="11527" width="10.42578125" bestFit="1" customWidth="1"/>
    <col min="11778" max="11778" width="10.7109375" bestFit="1" customWidth="1"/>
    <col min="11780" max="11781" width="10.42578125" bestFit="1" customWidth="1"/>
    <col min="11783" max="11783" width="10.42578125" bestFit="1" customWidth="1"/>
    <col min="12034" max="12034" width="10.7109375" bestFit="1" customWidth="1"/>
    <col min="12036" max="12037" width="10.42578125" bestFit="1" customWidth="1"/>
    <col min="12039" max="12039" width="10.42578125" bestFit="1" customWidth="1"/>
    <col min="12290" max="12290" width="10.7109375" bestFit="1" customWidth="1"/>
    <col min="12292" max="12293" width="10.42578125" bestFit="1" customWidth="1"/>
    <col min="12295" max="12295" width="10.42578125" bestFit="1" customWidth="1"/>
    <col min="12546" max="12546" width="10.7109375" bestFit="1" customWidth="1"/>
    <col min="12548" max="12549" width="10.42578125" bestFit="1" customWidth="1"/>
    <col min="12551" max="12551" width="10.42578125" bestFit="1" customWidth="1"/>
    <col min="12802" max="12802" width="10.7109375" bestFit="1" customWidth="1"/>
    <col min="12804" max="12805" width="10.42578125" bestFit="1" customWidth="1"/>
    <col min="12807" max="12807" width="10.42578125" bestFit="1" customWidth="1"/>
    <col min="13058" max="13058" width="10.7109375" bestFit="1" customWidth="1"/>
    <col min="13060" max="13061" width="10.42578125" bestFit="1" customWidth="1"/>
    <col min="13063" max="13063" width="10.42578125" bestFit="1" customWidth="1"/>
    <col min="13314" max="13314" width="10.7109375" bestFit="1" customWidth="1"/>
    <col min="13316" max="13317" width="10.42578125" bestFit="1" customWidth="1"/>
    <col min="13319" max="13319" width="10.42578125" bestFit="1" customWidth="1"/>
    <col min="13570" max="13570" width="10.7109375" bestFit="1" customWidth="1"/>
    <col min="13572" max="13573" width="10.42578125" bestFit="1" customWidth="1"/>
    <col min="13575" max="13575" width="10.42578125" bestFit="1" customWidth="1"/>
    <col min="13826" max="13826" width="10.7109375" bestFit="1" customWidth="1"/>
    <col min="13828" max="13829" width="10.42578125" bestFit="1" customWidth="1"/>
    <col min="13831" max="13831" width="10.42578125" bestFit="1" customWidth="1"/>
    <col min="14082" max="14082" width="10.7109375" bestFit="1" customWidth="1"/>
    <col min="14084" max="14085" width="10.42578125" bestFit="1" customWidth="1"/>
    <col min="14087" max="14087" width="10.42578125" bestFit="1" customWidth="1"/>
    <col min="14338" max="14338" width="10.7109375" bestFit="1" customWidth="1"/>
    <col min="14340" max="14341" width="10.42578125" bestFit="1" customWidth="1"/>
    <col min="14343" max="14343" width="10.42578125" bestFit="1" customWidth="1"/>
    <col min="14594" max="14594" width="10.7109375" bestFit="1" customWidth="1"/>
    <col min="14596" max="14597" width="10.42578125" bestFit="1" customWidth="1"/>
    <col min="14599" max="14599" width="10.42578125" bestFit="1" customWidth="1"/>
    <col min="14850" max="14850" width="10.7109375" bestFit="1" customWidth="1"/>
    <col min="14852" max="14853" width="10.42578125" bestFit="1" customWidth="1"/>
    <col min="14855" max="14855" width="10.42578125" bestFit="1" customWidth="1"/>
    <col min="15106" max="15106" width="10.7109375" bestFit="1" customWidth="1"/>
    <col min="15108" max="15109" width="10.42578125" bestFit="1" customWidth="1"/>
    <col min="15111" max="15111" width="10.42578125" bestFit="1" customWidth="1"/>
    <col min="15362" max="15362" width="10.7109375" bestFit="1" customWidth="1"/>
    <col min="15364" max="15365" width="10.42578125" bestFit="1" customWidth="1"/>
    <col min="15367" max="15367" width="10.42578125" bestFit="1" customWidth="1"/>
    <col min="15618" max="15618" width="10.7109375" bestFit="1" customWidth="1"/>
    <col min="15620" max="15621" width="10.42578125" bestFit="1" customWidth="1"/>
    <col min="15623" max="15623" width="10.42578125" bestFit="1" customWidth="1"/>
    <col min="15874" max="15874" width="10.7109375" bestFit="1" customWidth="1"/>
    <col min="15876" max="15877" width="10.42578125" bestFit="1" customWidth="1"/>
    <col min="15879" max="15879" width="10.42578125" bestFit="1" customWidth="1"/>
    <col min="16130" max="16130" width="10.7109375" bestFit="1" customWidth="1"/>
    <col min="16132" max="16133" width="10.42578125" bestFit="1" customWidth="1"/>
    <col min="16135" max="16135" width="10.42578125" bestFit="1" customWidth="1"/>
  </cols>
  <sheetData>
    <row r="1" spans="1:22" ht="15.75" x14ac:dyDescent="0.25">
      <c r="A1" s="16" t="s">
        <v>0</v>
      </c>
      <c r="B1" s="16"/>
      <c r="C1" s="16"/>
      <c r="D1" s="16"/>
      <c r="E1" s="16"/>
      <c r="F1" s="16"/>
      <c r="N1" s="16" t="s">
        <v>0</v>
      </c>
      <c r="O1" s="16"/>
      <c r="P1" s="16"/>
      <c r="Q1" s="16"/>
      <c r="R1" s="16"/>
      <c r="S1" s="16"/>
    </row>
    <row r="2" spans="1:22" ht="15.75" x14ac:dyDescent="0.25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29</v>
      </c>
      <c r="N2" s="7" t="s">
        <v>1</v>
      </c>
      <c r="O2" s="7" t="s">
        <v>2</v>
      </c>
      <c r="P2" s="7" t="s">
        <v>3</v>
      </c>
      <c r="Q2" s="7" t="s">
        <v>4</v>
      </c>
      <c r="R2" s="7" t="s">
        <v>5</v>
      </c>
      <c r="S2" s="7" t="s">
        <v>29</v>
      </c>
    </row>
    <row r="3" spans="1:22" ht="15.75" x14ac:dyDescent="0.25">
      <c r="A3" s="7" t="s">
        <v>6</v>
      </c>
      <c r="B3" s="7">
        <v>250</v>
      </c>
      <c r="C3" s="7">
        <v>160</v>
      </c>
      <c r="D3" s="7">
        <v>50</v>
      </c>
      <c r="E3" s="7">
        <v>0.83</v>
      </c>
      <c r="F3" s="8">
        <f>G15+G20</f>
        <v>3.023444400417902</v>
      </c>
      <c r="N3" s="7" t="s">
        <v>6</v>
      </c>
      <c r="O3" s="7">
        <v>250</v>
      </c>
      <c r="P3" s="7">
        <v>160</v>
      </c>
      <c r="Q3" s="7">
        <v>50</v>
      </c>
      <c r="R3" s="7">
        <v>0.83</v>
      </c>
      <c r="S3" s="8">
        <f>T15+T20</f>
        <v>5.6456458881062312</v>
      </c>
    </row>
    <row r="4" spans="1:22" ht="15.75" x14ac:dyDescent="0.25">
      <c r="A4" s="7" t="s">
        <v>7</v>
      </c>
      <c r="B4" s="7">
        <v>250</v>
      </c>
      <c r="C4" s="7">
        <v>260</v>
      </c>
      <c r="D4" s="7">
        <v>60</v>
      </c>
      <c r="E4" s="7">
        <v>0.87</v>
      </c>
      <c r="F4" s="8">
        <f>G15+G16+G17+G18+G23</f>
        <v>5.0000071930757199</v>
      </c>
      <c r="N4" s="7" t="s">
        <v>7</v>
      </c>
      <c r="O4" s="7">
        <v>250</v>
      </c>
      <c r="P4" s="7">
        <v>260</v>
      </c>
      <c r="Q4" s="7">
        <v>60</v>
      </c>
      <c r="R4" s="7">
        <v>0.87</v>
      </c>
      <c r="S4" s="8">
        <f>T15+T16+T17+T18+T23</f>
        <v>7.9746496408318013</v>
      </c>
    </row>
    <row r="5" spans="1:22" ht="15.75" x14ac:dyDescent="0.25">
      <c r="A5" s="7" t="s">
        <v>8</v>
      </c>
      <c r="B5" s="7">
        <v>250</v>
      </c>
      <c r="C5" s="7">
        <v>200</v>
      </c>
      <c r="D5" s="7">
        <v>40</v>
      </c>
      <c r="E5" s="7">
        <v>0.88</v>
      </c>
      <c r="F5" s="8">
        <f>G15+G16+G21</f>
        <v>4.1191619281748597</v>
      </c>
      <c r="N5" s="7" t="s">
        <v>8</v>
      </c>
      <c r="O5" s="7">
        <v>250</v>
      </c>
      <c r="P5" s="7">
        <v>200</v>
      </c>
      <c r="Q5" s="7">
        <v>40</v>
      </c>
      <c r="R5" s="7">
        <v>0.88</v>
      </c>
      <c r="S5" s="8">
        <f>T15+T16+T21</f>
        <v>6.5849163301427263</v>
      </c>
    </row>
    <row r="6" spans="1:22" ht="15.75" x14ac:dyDescent="0.25">
      <c r="A6" s="7" t="s">
        <v>9</v>
      </c>
      <c r="B6" s="7">
        <v>151</v>
      </c>
      <c r="C6" s="7">
        <v>280</v>
      </c>
      <c r="D6" s="7">
        <v>40</v>
      </c>
      <c r="E6" s="7">
        <v>0.9</v>
      </c>
      <c r="F6" s="8">
        <f>G15+G16+G17+G18+G19</f>
        <v>5.0000071852522368</v>
      </c>
      <c r="N6" s="7" t="s">
        <v>9</v>
      </c>
      <c r="O6" s="7">
        <v>151</v>
      </c>
      <c r="P6" s="7">
        <v>280</v>
      </c>
      <c r="Q6" s="7">
        <v>40</v>
      </c>
      <c r="R6" s="7">
        <v>0.9</v>
      </c>
      <c r="S6" s="8">
        <f>T15+T16+T17+T18+T19</f>
        <v>7.192860551479205</v>
      </c>
    </row>
    <row r="7" spans="1:22" ht="15.75" x14ac:dyDescent="0.25">
      <c r="A7" s="7" t="s">
        <v>10</v>
      </c>
      <c r="B7" s="7">
        <v>250</v>
      </c>
      <c r="C7" s="7">
        <v>230</v>
      </c>
      <c r="D7" s="7">
        <v>40</v>
      </c>
      <c r="E7" s="7">
        <v>0.92</v>
      </c>
      <c r="F7" s="8">
        <f>G15+G16+G17+G19</f>
        <v>4.9997556327953259</v>
      </c>
      <c r="N7" s="7" t="s">
        <v>10</v>
      </c>
      <c r="O7" s="7">
        <v>250</v>
      </c>
      <c r="P7" s="7">
        <v>230</v>
      </c>
      <c r="Q7" s="7">
        <v>40</v>
      </c>
      <c r="R7" s="7">
        <v>0.92</v>
      </c>
      <c r="S7" s="8">
        <f>T15+T16+T17+T19</f>
        <v>6.7383184589190437</v>
      </c>
    </row>
    <row r="8" spans="1:22" ht="15.75" x14ac:dyDescent="0.25">
      <c r="A8" s="9" t="s">
        <v>11</v>
      </c>
      <c r="B8" s="10">
        <v>150</v>
      </c>
      <c r="C8" s="10">
        <v>20</v>
      </c>
      <c r="D8" s="1"/>
      <c r="E8" s="2"/>
      <c r="F8" s="3"/>
      <c r="N8" s="9" t="s">
        <v>11</v>
      </c>
      <c r="O8" s="10">
        <v>150</v>
      </c>
      <c r="P8" s="10">
        <v>20</v>
      </c>
      <c r="Q8" s="1"/>
      <c r="R8" s="2"/>
      <c r="S8" s="3"/>
    </row>
    <row r="9" spans="1:22" ht="15.75" x14ac:dyDescent="0.25">
      <c r="A9" s="11" t="s">
        <v>12</v>
      </c>
      <c r="B9" s="12">
        <v>185.54213085887315</v>
      </c>
      <c r="C9" s="12">
        <v>113.56268940801837</v>
      </c>
      <c r="D9" s="4"/>
      <c r="E9" s="5"/>
      <c r="F9" s="6"/>
      <c r="N9" s="11" t="s">
        <v>12</v>
      </c>
      <c r="O9" s="12">
        <v>150.53993284122808</v>
      </c>
      <c r="P9" s="12">
        <v>160.38253871984142</v>
      </c>
      <c r="Q9" s="4"/>
      <c r="R9" s="5"/>
      <c r="S9" s="6"/>
    </row>
    <row r="10" spans="1:22" ht="15.75" x14ac:dyDescent="0.25">
      <c r="A10" s="11" t="s">
        <v>13</v>
      </c>
      <c r="B10" s="12">
        <v>203.11210235860136</v>
      </c>
      <c r="C10" s="12">
        <v>174.05858570109254</v>
      </c>
      <c r="D10" s="4"/>
      <c r="E10" s="5"/>
      <c r="F10" s="6"/>
      <c r="N10" s="11" t="s">
        <v>13</v>
      </c>
      <c r="O10" s="12">
        <v>150.69377671927722</v>
      </c>
      <c r="P10" s="12">
        <v>200.38194701261816</v>
      </c>
      <c r="Q10" s="4"/>
      <c r="R10" s="5"/>
      <c r="S10" s="6"/>
    </row>
    <row r="11" spans="1:22" ht="15.75" x14ac:dyDescent="0.25">
      <c r="A11" s="11" t="s">
        <v>14</v>
      </c>
      <c r="B11" s="12">
        <v>206.75639930308003</v>
      </c>
      <c r="C11" s="12">
        <v>199.04786456797564</v>
      </c>
      <c r="D11" s="4"/>
      <c r="E11" s="5"/>
      <c r="F11" s="6"/>
      <c r="N11" s="11" t="s">
        <v>14</v>
      </c>
      <c r="O11" s="12">
        <v>150.80915962781407</v>
      </c>
      <c r="P11" s="12">
        <v>230.38150323220071</v>
      </c>
      <c r="Q11" s="4"/>
      <c r="R11" s="5"/>
      <c r="S11" s="6"/>
    </row>
    <row r="12" spans="1:22" ht="15.75" x14ac:dyDescent="0.25">
      <c r="A12" s="11" t="s">
        <v>15</v>
      </c>
      <c r="B12" s="12">
        <v>206.76860887436072</v>
      </c>
      <c r="C12" s="12">
        <v>199.0589746877356</v>
      </c>
      <c r="D12" s="4"/>
      <c r="E12" s="5"/>
      <c r="F12" s="6"/>
      <c r="N12" s="11" t="s">
        <v>15</v>
      </c>
      <c r="O12" s="12">
        <v>150.92454253635094</v>
      </c>
      <c r="P12" s="12">
        <v>260.38105945178324</v>
      </c>
      <c r="Q12" s="4"/>
      <c r="R12" s="5"/>
      <c r="S12" s="6"/>
    </row>
    <row r="13" spans="1:22" ht="15.75" x14ac:dyDescent="0.25">
      <c r="A13" s="16" t="s">
        <v>16</v>
      </c>
      <c r="B13" s="16"/>
      <c r="C13" s="16"/>
      <c r="D13" s="16"/>
      <c r="E13" s="16"/>
      <c r="F13" s="16"/>
      <c r="N13" s="16" t="s">
        <v>16</v>
      </c>
      <c r="O13" s="16"/>
      <c r="P13" s="16"/>
      <c r="Q13" s="16"/>
      <c r="R13" s="16"/>
      <c r="S13" s="16"/>
    </row>
    <row r="14" spans="1:22" ht="18.75" x14ac:dyDescent="0.25">
      <c r="A14" s="10" t="s">
        <v>17</v>
      </c>
      <c r="B14" s="10" t="s">
        <v>30</v>
      </c>
      <c r="C14" s="10" t="s">
        <v>31</v>
      </c>
      <c r="D14" s="10" t="s">
        <v>18</v>
      </c>
      <c r="E14" s="10" t="s">
        <v>32</v>
      </c>
      <c r="F14" s="10" t="s">
        <v>33</v>
      </c>
      <c r="G14" s="10" t="s">
        <v>34</v>
      </c>
      <c r="H14" s="10" t="s">
        <v>35</v>
      </c>
      <c r="I14" s="10" t="s">
        <v>19</v>
      </c>
      <c r="N14" s="10" t="s">
        <v>17</v>
      </c>
      <c r="O14" s="10" t="s">
        <v>30</v>
      </c>
      <c r="P14" s="10" t="s">
        <v>31</v>
      </c>
      <c r="Q14" s="10" t="s">
        <v>18</v>
      </c>
      <c r="R14" s="10" t="s">
        <v>32</v>
      </c>
      <c r="S14" s="10" t="s">
        <v>33</v>
      </c>
      <c r="T14" s="10" t="s">
        <v>34</v>
      </c>
      <c r="U14" s="10" t="s">
        <v>35</v>
      </c>
      <c r="V14" s="10" t="s">
        <v>19</v>
      </c>
    </row>
    <row r="15" spans="1:22" ht="15.75" x14ac:dyDescent="0.25">
      <c r="A15" s="10" t="s">
        <v>20</v>
      </c>
      <c r="B15" s="13">
        <f>SQRT((B9-B8)^2+(C9-C8)^2)</f>
        <v>100.08606254244683</v>
      </c>
      <c r="C15" s="14">
        <v>245.32102388894535</v>
      </c>
      <c r="D15" s="10">
        <f>SUM(D7*E7,D3*E3,D4*E4,D5*E5,D6*E6)/SUM(D3:D7)</f>
        <v>0.87695652173913041</v>
      </c>
      <c r="E15" s="10">
        <f>(D3+D4+D5+D6+D7)/(SQRT(3)*0.38*D15)</f>
        <v>398.47910184655694</v>
      </c>
      <c r="F15" s="10">
        <f t="shared" ref="F15:F23" si="0">-0.00204*C15^2+2.696*C15+82.14</f>
        <v>620.75337469027886</v>
      </c>
      <c r="G15" s="10">
        <f t="shared" ref="G15:G23" si="1">(I15*B15)/(C15*44)</f>
        <v>2.1326225401092507</v>
      </c>
      <c r="H15" s="10">
        <f t="shared" ref="H15:H23" si="2">4*2720*C15*B15*10^(-6)</f>
        <v>267.13898289839568</v>
      </c>
      <c r="I15" s="10">
        <f>SUM(D3:D7)</f>
        <v>230</v>
      </c>
      <c r="N15" s="10" t="s">
        <v>20</v>
      </c>
      <c r="O15" s="13">
        <f>SQRT((O9-O8)^2+(P9-P8)^2)</f>
        <v>140.38357704838845</v>
      </c>
      <c r="P15" s="14">
        <v>150</v>
      </c>
      <c r="Q15" s="10">
        <f>SUM(Q7*R7,Q3*R3,Q4*R4,Q5*R5,Q6*R6)/SUM(Q3:Q7)</f>
        <v>0.87695652173913041</v>
      </c>
      <c r="R15" s="10">
        <f>(Q3+Q4+Q5+Q6+Q7)/(SQRT(3)*0.38*Q15)</f>
        <v>398.47910184655694</v>
      </c>
      <c r="S15" s="10">
        <f t="shared" ref="S15:S23" si="3">-0.00204*P15^2+2.696*P15+82.14</f>
        <v>440.64</v>
      </c>
      <c r="T15" s="10">
        <f t="shared" ref="T15:T23" si="4">(V15*O15)/(P15*44)</f>
        <v>4.8921549577468699</v>
      </c>
      <c r="U15" s="10">
        <f t="shared" ref="U15:U23" si="5">4*2720*P15*O15*10^(-6)</f>
        <v>229.10599774296992</v>
      </c>
      <c r="V15" s="10">
        <f>SUM(Q3:Q7)</f>
        <v>230</v>
      </c>
    </row>
    <row r="16" spans="1:22" ht="15.75" x14ac:dyDescent="0.25">
      <c r="A16" s="10" t="s">
        <v>21</v>
      </c>
      <c r="B16" s="13">
        <f>SQRT((B10-B9)^2+(C10-C9)^2)</f>
        <v>62.995693240122748</v>
      </c>
      <c r="C16" s="14">
        <v>167.41291212274757</v>
      </c>
      <c r="D16" s="10">
        <f>SUM(D4*E4,D5*E5,D6*E6,D7*E7)/SUM(D4:D7)</f>
        <v>0.89000000000000012</v>
      </c>
      <c r="E16" s="10">
        <f>(D4+D5+D6+D7)/(SQRT(3)*0.38*D16)</f>
        <v>307.2828162452177</v>
      </c>
      <c r="F16" s="10">
        <f t="shared" si="0"/>
        <v>476.30996146627314</v>
      </c>
      <c r="G16" s="10">
        <f t="shared" si="1"/>
        <v>1.5393654581146352</v>
      </c>
      <c r="H16" s="10">
        <f t="shared" si="2"/>
        <v>114.74366192694013</v>
      </c>
      <c r="I16" s="10">
        <f>SUM(D4:D7)</f>
        <v>180</v>
      </c>
      <c r="N16" s="10" t="s">
        <v>21</v>
      </c>
      <c r="O16" s="13">
        <f>SQRT((O10-O9)^2+(P10-P9)^2)</f>
        <v>39.999704145294245</v>
      </c>
      <c r="P16" s="14">
        <v>150</v>
      </c>
      <c r="Q16" s="10">
        <f>SUM(Q4*R4,Q5*R5,Q6*R6,Q7*R7)/SUM(Q4:Q7)</f>
        <v>0.89000000000000012</v>
      </c>
      <c r="R16" s="10">
        <f>(Q4+Q5+Q6+Q7)/(SQRT(3)*0.38*Q16)</f>
        <v>307.2828162452177</v>
      </c>
      <c r="S16" s="10">
        <f t="shared" si="3"/>
        <v>440.64</v>
      </c>
      <c r="T16" s="10">
        <f t="shared" si="4"/>
        <v>1.0909010221443884</v>
      </c>
      <c r="U16" s="10">
        <f t="shared" si="5"/>
        <v>65.279517165120197</v>
      </c>
      <c r="V16" s="10">
        <f>SUM(Q4:Q7)</f>
        <v>180</v>
      </c>
    </row>
    <row r="17" spans="1:22" ht="15.75" x14ac:dyDescent="0.25">
      <c r="A17" s="10" t="s">
        <v>22</v>
      </c>
      <c r="B17" s="13">
        <f>SQRT((B11-B10)^2+(C11-C10)^2)</f>
        <v>25.253612781271251</v>
      </c>
      <c r="C17" s="14">
        <v>154.36660168877992</v>
      </c>
      <c r="D17" s="10">
        <f>SUM(D4*E4,D6*E6,D7*E7)/SUM(D4,D6,D7)</f>
        <v>0.8928571428571429</v>
      </c>
      <c r="E17" s="10">
        <f>(D4+D6+D7)/(SQRT(3)*0.38*D17)</f>
        <v>238.2329531814035</v>
      </c>
      <c r="F17" s="10">
        <f t="shared" si="0"/>
        <v>449.70110081038814</v>
      </c>
      <c r="G17" s="10">
        <f t="shared" si="1"/>
        <v>0.52052972226495076</v>
      </c>
      <c r="H17" s="10">
        <f t="shared" si="2"/>
        <v>42.413660513251884</v>
      </c>
      <c r="I17" s="10">
        <f>SUM(D4,D6,D7)</f>
        <v>140</v>
      </c>
      <c r="N17" s="10" t="s">
        <v>22</v>
      </c>
      <c r="O17" s="13">
        <f>SQRT((O11-O10)^2+(P11-P10)^2)</f>
        <v>29.999778108970691</v>
      </c>
      <c r="P17" s="14">
        <v>150</v>
      </c>
      <c r="Q17" s="10">
        <f>SUM(Q4*R4,Q6*R6,Q7*R7)/SUM(Q4,Q6,Q7)</f>
        <v>0.8928571428571429</v>
      </c>
      <c r="R17" s="10">
        <f>(Q4+Q6+Q7)/(SQRT(3)*0.38*Q17)</f>
        <v>238.2329531814035</v>
      </c>
      <c r="S17" s="10">
        <f t="shared" si="3"/>
        <v>440.64</v>
      </c>
      <c r="T17" s="10">
        <f t="shared" si="4"/>
        <v>0.6363589295842268</v>
      </c>
      <c r="U17" s="10">
        <f t="shared" si="5"/>
        <v>48.959637873840165</v>
      </c>
      <c r="V17" s="10">
        <f>SUM(Q4,Q6,Q7)</f>
        <v>140</v>
      </c>
    </row>
    <row r="18" spans="1:22" ht="15.75" x14ac:dyDescent="0.25">
      <c r="A18" s="10" t="s">
        <v>23</v>
      </c>
      <c r="B18" s="13">
        <f>SQRT((B12-B11)^2+(C12-C11)^2)</f>
        <v>1.6507828201765835E-2</v>
      </c>
      <c r="C18" s="14">
        <v>149.1450007217617</v>
      </c>
      <c r="D18" s="10">
        <f>(D6*E6+D4*E4)/(D6+D4)</f>
        <v>0.88200000000000001</v>
      </c>
      <c r="E18" s="10">
        <f>(D4+D6)/(SQRT(3)*0.38*D18)</f>
        <v>172.26108998377663</v>
      </c>
      <c r="F18" s="10">
        <f t="shared" si="0"/>
        <v>438.85669021566923</v>
      </c>
      <c r="G18" s="10">
        <f t="shared" si="1"/>
        <v>2.5155245691165439E-4</v>
      </c>
      <c r="H18" s="10">
        <f t="shared" si="2"/>
        <v>2.6787213333849872E-2</v>
      </c>
      <c r="I18" s="10">
        <f>SUM(D4,D6)</f>
        <v>100</v>
      </c>
      <c r="N18" s="10" t="s">
        <v>23</v>
      </c>
      <c r="O18" s="13">
        <f>SQRT((O12-O11)^2+(P12-P11)^2)</f>
        <v>29.999778108970663</v>
      </c>
      <c r="P18" s="14">
        <v>150</v>
      </c>
      <c r="Q18" s="10">
        <f>(Q6*R6+Q4*R4)/(Q6+Q4)</f>
        <v>0.88200000000000001</v>
      </c>
      <c r="R18" s="10">
        <f>(Q4+Q6)/(SQRT(3)*0.38*Q18)</f>
        <v>172.26108998377663</v>
      </c>
      <c r="S18" s="10">
        <f t="shared" si="3"/>
        <v>440.64</v>
      </c>
      <c r="T18" s="10">
        <f t="shared" si="4"/>
        <v>0.45454209256016154</v>
      </c>
      <c r="U18" s="10">
        <f t="shared" si="5"/>
        <v>48.959637873840123</v>
      </c>
      <c r="V18" s="10">
        <f>SUM(Q4,Q6)</f>
        <v>100</v>
      </c>
    </row>
    <row r="19" spans="1:22" ht="15.75" x14ac:dyDescent="0.25">
      <c r="A19" s="10" t="s">
        <v>24</v>
      </c>
      <c r="B19" s="13">
        <f>SQRT((B6-B12)^2+(C6-C12)^2)</f>
        <v>98.293373705362512</v>
      </c>
      <c r="C19" s="14">
        <v>110.69551008091599</v>
      </c>
      <c r="D19" s="10">
        <f>E6</f>
        <v>0.9</v>
      </c>
      <c r="E19" s="10">
        <f>D6/(SQRT(3)*0.38*D19)</f>
        <v>67.52634727364044</v>
      </c>
      <c r="F19" s="10">
        <f t="shared" si="0"/>
        <v>355.57796343591821</v>
      </c>
      <c r="G19" s="10">
        <f t="shared" si="1"/>
        <v>0.80723791230648834</v>
      </c>
      <c r="H19" s="10">
        <f t="shared" si="2"/>
        <v>118.38131032199448</v>
      </c>
      <c r="I19" s="10">
        <f>D6</f>
        <v>40</v>
      </c>
      <c r="N19" s="10" t="s">
        <v>24</v>
      </c>
      <c r="O19" s="13">
        <f>SQRT((O6-O12)^2+(P6-P12)^2)</f>
        <v>19.619085658187132</v>
      </c>
      <c r="P19" s="14">
        <v>150</v>
      </c>
      <c r="Q19" s="10">
        <f>R6</f>
        <v>0.9</v>
      </c>
      <c r="R19" s="10">
        <f>Q6/(SQRT(3)*0.38*Q19)</f>
        <v>67.52634727364044</v>
      </c>
      <c r="S19" s="10">
        <f t="shared" si="3"/>
        <v>440.64</v>
      </c>
      <c r="T19" s="10">
        <f t="shared" si="4"/>
        <v>0.11890354944355837</v>
      </c>
      <c r="U19" s="10">
        <f t="shared" si="5"/>
        <v>32.018347794161393</v>
      </c>
      <c r="V19" s="10">
        <f>Q6</f>
        <v>40</v>
      </c>
    </row>
    <row r="20" spans="1:22" ht="15.75" x14ac:dyDescent="0.25">
      <c r="A20" s="10" t="s">
        <v>25</v>
      </c>
      <c r="B20" s="13">
        <f>SQRT((B3-B9)^2+(C3-C9)^2)</f>
        <v>79.443317587011691</v>
      </c>
      <c r="C20" s="14">
        <v>101.34068468715948</v>
      </c>
      <c r="D20" s="10">
        <f>E3</f>
        <v>0.83</v>
      </c>
      <c r="E20" s="10">
        <f>D3/(SQRT(3)*0.38*D20)</f>
        <v>91.526675521500607</v>
      </c>
      <c r="F20" s="10">
        <f t="shared" si="0"/>
        <v>334.40381979594292</v>
      </c>
      <c r="G20" s="10">
        <f t="shared" si="1"/>
        <v>0.89082186030865107</v>
      </c>
      <c r="H20" s="10">
        <f t="shared" si="2"/>
        <v>87.59314135518899</v>
      </c>
      <c r="I20" s="10">
        <f>D3</f>
        <v>50</v>
      </c>
      <c r="N20" s="10" t="s">
        <v>25</v>
      </c>
      <c r="O20" s="13">
        <f>SQRT((O3-O9)^2+(P3-P9)^2)</f>
        <v>99.460802807435641</v>
      </c>
      <c r="P20" s="14">
        <v>150</v>
      </c>
      <c r="Q20" s="10">
        <f>R3</f>
        <v>0.83</v>
      </c>
      <c r="R20" s="10">
        <f>Q3/(SQRT(3)*0.38*Q20)</f>
        <v>91.526675521500607</v>
      </c>
      <c r="S20" s="10">
        <f t="shared" si="3"/>
        <v>440.64</v>
      </c>
      <c r="T20" s="10">
        <f t="shared" si="4"/>
        <v>0.75349093035936099</v>
      </c>
      <c r="U20" s="10">
        <f t="shared" si="5"/>
        <v>162.32003018173498</v>
      </c>
      <c r="V20" s="10">
        <f>Q3</f>
        <v>50</v>
      </c>
    </row>
    <row r="21" spans="1:22" ht="15.75" x14ac:dyDescent="0.25">
      <c r="A21" s="10" t="s">
        <v>26</v>
      </c>
      <c r="B21" s="13">
        <f>SQRT((B5-B10)^2+(C5-C10)^2)</f>
        <v>53.585743636323983</v>
      </c>
      <c r="C21" s="14">
        <v>108.93817625280383</v>
      </c>
      <c r="D21" s="10">
        <f>E5</f>
        <v>0.88</v>
      </c>
      <c r="E21" s="10">
        <f>D5/(SQRT(3)*0.38*D21)</f>
        <v>69.061036984404993</v>
      </c>
      <c r="F21" s="10">
        <f t="shared" si="0"/>
        <v>351.62756963717374</v>
      </c>
      <c r="G21" s="10">
        <f t="shared" si="1"/>
        <v>0.44717392995097399</v>
      </c>
      <c r="H21" s="10">
        <f t="shared" si="2"/>
        <v>63.512361051618683</v>
      </c>
      <c r="I21" s="10">
        <f>D5</f>
        <v>40</v>
      </c>
      <c r="N21" s="10" t="s">
        <v>26</v>
      </c>
      <c r="O21" s="13">
        <f>SQRT((O5-O10)^2+(P5-P10)^2)</f>
        <v>99.306957791492209</v>
      </c>
      <c r="P21" s="14">
        <v>150</v>
      </c>
      <c r="Q21" s="10">
        <f>R5</f>
        <v>0.88</v>
      </c>
      <c r="R21" s="10">
        <f>Q5/(SQRT(3)*0.38*Q21)</f>
        <v>69.061036984404993</v>
      </c>
      <c r="S21" s="10">
        <f t="shared" si="3"/>
        <v>440.64</v>
      </c>
      <c r="T21" s="10">
        <f t="shared" si="4"/>
        <v>0.60186035025146789</v>
      </c>
      <c r="U21" s="10">
        <f t="shared" si="5"/>
        <v>162.06895511571528</v>
      </c>
      <c r="V21" s="10">
        <f>Q5</f>
        <v>40</v>
      </c>
    </row>
    <row r="22" spans="1:22" ht="15.75" x14ac:dyDescent="0.25">
      <c r="A22" s="10" t="s">
        <v>27</v>
      </c>
      <c r="B22" s="13">
        <f>SQRT((B7-B11)^2+(C7-C11)^2)</f>
        <v>53.179353973483309</v>
      </c>
      <c r="C22" s="14">
        <v>108.10643067322538</v>
      </c>
      <c r="D22" s="10">
        <f>E7</f>
        <v>0.92</v>
      </c>
      <c r="E22" s="10">
        <f>D7/(SQRT(3)*0.38*D22)</f>
        <v>66.058383202474346</v>
      </c>
      <c r="F22" s="10">
        <f t="shared" si="0"/>
        <v>349.75345637508963</v>
      </c>
      <c r="G22" s="10">
        <f t="shared" si="1"/>
        <v>0.4471969608797261</v>
      </c>
      <c r="H22" s="10">
        <f t="shared" si="2"/>
        <v>62.549447962164379</v>
      </c>
      <c r="I22" s="10">
        <f>D7</f>
        <v>40</v>
      </c>
      <c r="N22" s="10" t="s">
        <v>27</v>
      </c>
      <c r="O22" s="13">
        <f>SQRT((O7-O11)^2+(P7-P11)^2)</f>
        <v>99.191574029534635</v>
      </c>
      <c r="P22" s="14">
        <v>150</v>
      </c>
      <c r="Q22" s="10">
        <f>R7</f>
        <v>0.92</v>
      </c>
      <c r="R22" s="10">
        <f>Q7/(SQRT(3)*0.38*Q22)</f>
        <v>66.058383202474346</v>
      </c>
      <c r="S22" s="10">
        <f t="shared" si="3"/>
        <v>440.64</v>
      </c>
      <c r="T22" s="10">
        <f t="shared" si="4"/>
        <v>0.60116105472445236</v>
      </c>
      <c r="U22" s="10">
        <f t="shared" si="5"/>
        <v>161.88064881620051</v>
      </c>
      <c r="V22" s="10">
        <f>Q7</f>
        <v>40</v>
      </c>
    </row>
    <row r="23" spans="1:22" ht="15.75" x14ac:dyDescent="0.25">
      <c r="A23" s="10" t="s">
        <v>28</v>
      </c>
      <c r="B23" s="13">
        <f>SQRT((B4-B12)^2+(C4-C12)^2)</f>
        <v>74.71788102434418</v>
      </c>
      <c r="C23" s="14">
        <v>126.21807900481988</v>
      </c>
      <c r="D23" s="10">
        <f>E4</f>
        <v>0.87</v>
      </c>
      <c r="E23" s="10">
        <f>D4/(SQRT(3)*0.38*D23)</f>
        <v>104.78226301082137</v>
      </c>
      <c r="F23" s="10">
        <f t="shared" si="0"/>
        <v>389.92469392295385</v>
      </c>
      <c r="G23" s="10">
        <f t="shared" si="1"/>
        <v>0.80723792012997098</v>
      </c>
      <c r="H23" s="10">
        <f t="shared" si="2"/>
        <v>102.60653182301304</v>
      </c>
      <c r="I23" s="10">
        <f>D4</f>
        <v>60</v>
      </c>
      <c r="N23" s="10" t="s">
        <v>28</v>
      </c>
      <c r="O23" s="13">
        <f>SQRT((O4-O12)^2+(P4-P12)^2)</f>
        <v>99.076190267577033</v>
      </c>
      <c r="P23" s="14">
        <v>150</v>
      </c>
      <c r="Q23" s="10">
        <f>R4</f>
        <v>0.87</v>
      </c>
      <c r="R23" s="10">
        <f>Q4/(SQRT(3)*0.38*Q23)</f>
        <v>104.78226301082137</v>
      </c>
      <c r="S23" s="10">
        <f t="shared" si="3"/>
        <v>440.64</v>
      </c>
      <c r="T23" s="10">
        <f t="shared" si="4"/>
        <v>0.90069263879615491</v>
      </c>
      <c r="U23" s="10">
        <f t="shared" si="5"/>
        <v>161.69234251668573</v>
      </c>
      <c r="V23" s="10">
        <f>Q4</f>
        <v>60</v>
      </c>
    </row>
    <row r="24" spans="1:22" ht="15.75" x14ac:dyDescent="0.25">
      <c r="H24" s="15">
        <f>SUM(H15:H23)</f>
        <v>858.96588506590115</v>
      </c>
      <c r="U24" s="15">
        <f>SUM(U15:U23)</f>
        <v>1072.2851150802683</v>
      </c>
    </row>
    <row r="27" spans="1:22" x14ac:dyDescent="0.25">
      <c r="C27" t="s">
        <v>37</v>
      </c>
      <c r="P27" t="s">
        <v>36</v>
      </c>
    </row>
  </sheetData>
  <mergeCells count="4">
    <mergeCell ref="A1:F1"/>
    <mergeCell ref="A13:F13"/>
    <mergeCell ref="N1:S1"/>
    <mergeCell ref="N13:S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2022-09-23T08:53:52Z</dcterms:created>
  <dcterms:modified xsi:type="dcterms:W3CDTF">2023-03-22T13:00:20Z</dcterms:modified>
</cp:coreProperties>
</file>